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'附件2'!$3:$6</definedName>
  </definedNames>
  <calcPr fullCalcOnLoad="1"/>
</workbook>
</file>

<file path=xl/sharedStrings.xml><?xml version="1.0" encoding="utf-8"?>
<sst xmlns="http://schemas.openxmlformats.org/spreadsheetml/2006/main" count="120" uniqueCount="80">
  <si>
    <t>附件2</t>
  </si>
  <si>
    <t>广州市2023年中职学生资助清算资金分配表</t>
  </si>
  <si>
    <t>单位：元</t>
  </si>
  <si>
    <t>序号</t>
  </si>
  <si>
    <t>部门</t>
  </si>
  <si>
    <t>单位</t>
  </si>
  <si>
    <t>支出功能
分类科目</t>
  </si>
  <si>
    <t>分配金额</t>
  </si>
  <si>
    <t>备注</t>
  </si>
  <si>
    <t>合计</t>
  </si>
  <si>
    <t>追加资金小计</t>
  </si>
  <si>
    <t>回收资金小计</t>
  </si>
  <si>
    <t>2023年中职学生资助资金-免学费资金-中央资金</t>
  </si>
  <si>
    <t>2023年中职学生资助资金-免学费资金-省级资金</t>
  </si>
  <si>
    <t>2023年中职学生资助资金-助学金资金-中央资金</t>
  </si>
  <si>
    <t>2023年中职学生资助资金-助学金资金-省级资金</t>
  </si>
  <si>
    <t>2023年中职学生资助资金（国家奖学金资金）-中央清算资金</t>
  </si>
  <si>
    <t>小计</t>
  </si>
  <si>
    <t>金额</t>
  </si>
  <si>
    <r>
      <rPr>
        <b/>
        <sz val="11"/>
        <rFont val="宋体"/>
        <family val="0"/>
      </rPr>
      <t>合计</t>
    </r>
  </si>
  <si>
    <r>
      <rPr>
        <b/>
        <sz val="11"/>
        <rFont val="宋体"/>
        <family val="0"/>
      </rPr>
      <t>市本级小计</t>
    </r>
  </si>
  <si>
    <t>广州市教育局</t>
  </si>
  <si>
    <r>
      <rPr>
        <sz val="11"/>
        <rFont val="Times New Roman"/>
        <family val="0"/>
      </rPr>
      <t>2050302-</t>
    </r>
    <r>
      <rPr>
        <sz val="11"/>
        <rFont val="宋体"/>
        <family val="0"/>
      </rPr>
      <t>中等职业教育</t>
    </r>
  </si>
  <si>
    <t>广州通用职业技术学校</t>
  </si>
  <si>
    <t>广州市侨光财经职业技术学校</t>
  </si>
  <si>
    <t>广州华成理工职业技术学校</t>
  </si>
  <si>
    <t>广州市旅游商务职业学校</t>
  </si>
  <si>
    <t>广州市交通运输职业学校</t>
  </si>
  <si>
    <t>广州市财经商贸职业学校</t>
  </si>
  <si>
    <t>广州市信息技术职业学校</t>
  </si>
  <si>
    <t>广州市城市建设职业学校</t>
  </si>
  <si>
    <t>广州市纺织服装职业学校</t>
  </si>
  <si>
    <t>广州市轻工职业学校</t>
  </si>
  <si>
    <t>广州市医药职业学校</t>
  </si>
  <si>
    <t>广州市幼儿师范学校</t>
  </si>
  <si>
    <t>广州市司法职业学校</t>
  </si>
  <si>
    <t>广州市启聪学校</t>
  </si>
  <si>
    <t>广州市启明学校</t>
  </si>
  <si>
    <t>广州铁路职业技术学院</t>
  </si>
  <si>
    <t>广州市铁路机械学校</t>
  </si>
  <si>
    <t>广州市民政局</t>
  </si>
  <si>
    <t>广州市社会福利院</t>
  </si>
  <si>
    <t>广州市社会福利院附属特殊教育学校</t>
  </si>
  <si>
    <t>广州市体育局</t>
  </si>
  <si>
    <t>广州体育职业技术学院</t>
  </si>
  <si>
    <t>广州市残疾人联合会</t>
  </si>
  <si>
    <t>广州市康复实验学校</t>
  </si>
  <si>
    <t>广州大学</t>
  </si>
  <si>
    <t>广州市艺术学校</t>
  </si>
  <si>
    <r>
      <rPr>
        <b/>
        <sz val="11"/>
        <rFont val="宋体"/>
        <family val="0"/>
      </rPr>
      <t>区级小计</t>
    </r>
  </si>
  <si>
    <t>越秀区</t>
  </si>
  <si>
    <t>2300245-教育共同财政事权转移支付支出</t>
  </si>
  <si>
    <t xml:space="preserve">广州市贸易职业高级中学   </t>
  </si>
  <si>
    <t xml:space="preserve">海珠区 </t>
  </si>
  <si>
    <t>广州市海珠工艺美术职业学校</t>
  </si>
  <si>
    <t>广州市穗华职业技术学校</t>
  </si>
  <si>
    <t xml:space="preserve">荔湾区 </t>
  </si>
  <si>
    <t xml:space="preserve">广州市荔湾外语职业高级中学 </t>
  </si>
  <si>
    <t xml:space="preserve">天河区 </t>
  </si>
  <si>
    <t xml:space="preserve">广州市天河职业高级中学 </t>
  </si>
  <si>
    <t xml:space="preserve">白云区 </t>
  </si>
  <si>
    <t>广州市白云行知职业技术学校</t>
  </si>
  <si>
    <t>广州羊城职业技术学校</t>
  </si>
  <si>
    <t xml:space="preserve">黄埔区 </t>
  </si>
  <si>
    <t xml:space="preserve">广州市黄埔职业技术学校     </t>
  </si>
  <si>
    <t xml:space="preserve">花都区 </t>
  </si>
  <si>
    <t xml:space="preserve">广州市花都区职业技术学校   </t>
  </si>
  <si>
    <t>广州市花都区理工职业技术学校</t>
  </si>
  <si>
    <t xml:space="preserve">番禺区 </t>
  </si>
  <si>
    <t xml:space="preserve">广州市番禺区职业技术学校 </t>
  </si>
  <si>
    <t>广州市番禺区工商职业技术学校</t>
  </si>
  <si>
    <t>广州市番禺区新造职业技术学校</t>
  </si>
  <si>
    <t xml:space="preserve">南沙区 </t>
  </si>
  <si>
    <t>广州市南沙区岭东职业技术学校</t>
  </si>
  <si>
    <t xml:space="preserve">从化区 </t>
  </si>
  <si>
    <t xml:space="preserve">广州市从化区职业技术学校     </t>
  </si>
  <si>
    <t xml:space="preserve">增城区 </t>
  </si>
  <si>
    <t xml:space="preserve">广州市增城市职业技术学校      </t>
  </si>
  <si>
    <t xml:space="preserve">广州市增城市卫生职业技术学校   </t>
  </si>
  <si>
    <t>广州市增城市东方职业技术学校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</si>
</sst>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2"/>
      <name val="方正小标宋简体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1"/>
      <name val="宋体"/>
      <family val="0"/>
    </font>
    <font>
      <sz val="11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8" fillId="0" borderId="0" applyProtection="0">
      <alignment vertical="center"/>
    </xf>
    <xf numFmtId="0" fontId="32" fillId="0" borderId="2" applyNumberFormat="0" applyFill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0" borderId="3" applyNumberFormat="0" applyFill="0" applyAlignment="0" applyProtection="0"/>
    <xf numFmtId="42" fontId="33" fillId="0" borderId="0" applyFont="0" applyFill="0" applyBorder="0" applyAlignment="0" applyProtection="0"/>
    <xf numFmtId="0" fontId="29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33" fillId="0" borderId="0" applyFont="0" applyFill="0" applyBorder="0" applyAlignment="0" applyProtection="0"/>
    <xf numFmtId="0" fontId="28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29" fillId="20" borderId="0" applyNumberFormat="0" applyBorder="0" applyAlignment="0" applyProtection="0"/>
    <xf numFmtId="0" fontId="9" fillId="0" borderId="0">
      <alignment vertical="center"/>
      <protection/>
    </xf>
    <xf numFmtId="0" fontId="29" fillId="21" borderId="0" applyNumberFormat="0" applyBorder="0" applyAlignment="0" applyProtection="0"/>
    <xf numFmtId="0" fontId="3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 applyProtection="0">
      <alignment vertical="center"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43" fontId="5" fillId="0" borderId="9" xfId="0" applyNumberFormat="1" applyFont="1" applyFill="1" applyBorder="1" applyAlignment="1" applyProtection="1">
      <alignment horizontal="center" vertical="center"/>
      <protection/>
    </xf>
    <xf numFmtId="43" fontId="7" fillId="0" borderId="9" xfId="0" applyNumberFormat="1" applyFont="1" applyFill="1" applyBorder="1" applyAlignment="1" applyProtection="1">
      <alignment horizontal="center" vertical="center"/>
      <protection/>
    </xf>
    <xf numFmtId="43" fontId="7" fillId="0" borderId="9" xfId="0" applyNumberFormat="1" applyFont="1" applyFill="1" applyBorder="1" applyAlignment="1" applyProtection="1">
      <alignment vertical="center"/>
      <protection/>
    </xf>
    <xf numFmtId="43" fontId="7" fillId="0" borderId="9" xfId="0" applyNumberFormat="1" applyFont="1" applyFill="1" applyBorder="1" applyAlignment="1" applyProtection="1">
      <alignment vertical="center"/>
      <protection/>
    </xf>
    <xf numFmtId="43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Font="1" applyFill="1" applyBorder="1" applyAlignment="1" applyProtection="1">
      <alignment vertical="center" wrapText="1"/>
      <protection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常规_Sheet1 (2)_6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="85" zoomScaleNormal="85" zoomScaleSheetLayoutView="100" workbookViewId="0" topLeftCell="A1">
      <pane ySplit="6" topLeftCell="A7" activePane="bottomLeft" state="frozen"/>
      <selection pane="bottomLeft" activeCell="H11" sqref="H11"/>
    </sheetView>
  </sheetViews>
  <sheetFormatPr defaultColWidth="8.75390625" defaultRowHeight="14.25"/>
  <cols>
    <col min="1" max="1" width="7.00390625" style="4" customWidth="1"/>
    <col min="2" max="2" width="12.625" style="5" customWidth="1"/>
    <col min="3" max="3" width="23.125" style="5" customWidth="1"/>
    <col min="4" max="4" width="24.625" style="6" customWidth="1"/>
    <col min="5" max="11" width="15.625" style="7" customWidth="1"/>
    <col min="12" max="12" width="16.625" style="7" customWidth="1"/>
    <col min="13" max="14" width="15.625" style="7" customWidth="1"/>
    <col min="15" max="15" width="27.125" style="6" customWidth="1"/>
    <col min="16" max="16384" width="8.75390625" style="6" customWidth="1"/>
  </cols>
  <sheetData>
    <row r="1" ht="24" customHeight="1">
      <c r="A1" s="8" t="s">
        <v>0</v>
      </c>
    </row>
    <row r="2" spans="1:15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1" customHeight="1">
      <c r="A3" s="10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6" t="s">
        <v>2</v>
      </c>
    </row>
    <row r="4" spans="1:15" s="1" customFormat="1" ht="30" customHeight="1">
      <c r="A4" s="13" t="s">
        <v>3</v>
      </c>
      <c r="B4" s="14" t="s">
        <v>4</v>
      </c>
      <c r="C4" s="13" t="s">
        <v>5</v>
      </c>
      <c r="D4" s="13" t="s">
        <v>6</v>
      </c>
      <c r="E4" s="20" t="s">
        <v>7</v>
      </c>
      <c r="F4" s="20"/>
      <c r="G4" s="20"/>
      <c r="H4" s="20"/>
      <c r="I4" s="20"/>
      <c r="J4" s="20"/>
      <c r="K4" s="20"/>
      <c r="L4" s="20"/>
      <c r="M4" s="20"/>
      <c r="N4" s="20"/>
      <c r="O4" s="14" t="s">
        <v>8</v>
      </c>
    </row>
    <row r="5" spans="1:15" s="1" customFormat="1" ht="57.75" customHeight="1">
      <c r="A5" s="13"/>
      <c r="B5" s="14"/>
      <c r="C5" s="13"/>
      <c r="D5" s="13"/>
      <c r="E5" s="20" t="s">
        <v>9</v>
      </c>
      <c r="F5" s="20" t="s">
        <v>10</v>
      </c>
      <c r="G5" s="20" t="s">
        <v>11</v>
      </c>
      <c r="H5" s="20" t="s">
        <v>12</v>
      </c>
      <c r="I5" s="20" t="s">
        <v>13</v>
      </c>
      <c r="J5" s="20" t="s">
        <v>14</v>
      </c>
      <c r="K5" s="20" t="s">
        <v>15</v>
      </c>
      <c r="L5" s="20" t="s">
        <v>16</v>
      </c>
      <c r="M5" s="20"/>
      <c r="N5" s="20"/>
      <c r="O5" s="14"/>
    </row>
    <row r="6" spans="1:15" s="1" customFormat="1" ht="30.75" customHeight="1">
      <c r="A6" s="13"/>
      <c r="B6" s="14"/>
      <c r="C6" s="13"/>
      <c r="D6" s="13"/>
      <c r="E6" s="20"/>
      <c r="F6" s="20"/>
      <c r="G6" s="20"/>
      <c r="H6" s="20"/>
      <c r="I6" s="20"/>
      <c r="J6" s="20"/>
      <c r="K6" s="20"/>
      <c r="L6" s="20" t="s">
        <v>5</v>
      </c>
      <c r="M6" s="20" t="s">
        <v>17</v>
      </c>
      <c r="N6" s="20" t="s">
        <v>18</v>
      </c>
      <c r="O6" s="14"/>
    </row>
    <row r="7" spans="1:15" s="2" customFormat="1" ht="36" customHeight="1">
      <c r="A7" s="15" t="s">
        <v>19</v>
      </c>
      <c r="B7" s="15"/>
      <c r="C7" s="15"/>
      <c r="D7" s="15"/>
      <c r="E7" s="21">
        <f aca="true" t="shared" si="0" ref="E7:E9">H7+I7+J7+K7+N7</f>
        <v>-1094232</v>
      </c>
      <c r="F7" s="21">
        <f>F8+F29</f>
        <v>15424325.5</v>
      </c>
      <c r="G7" s="21">
        <f>G8+G29</f>
        <v>-16518557.5</v>
      </c>
      <c r="H7" s="21">
        <f aca="true" t="shared" si="1" ref="H7:K7">H8+H29</f>
        <v>4773428</v>
      </c>
      <c r="I7" s="21">
        <f t="shared" si="1"/>
        <v>-6620060</v>
      </c>
      <c r="J7" s="21">
        <f t="shared" si="1"/>
        <v>-175800</v>
      </c>
      <c r="K7" s="21">
        <f t="shared" si="1"/>
        <v>-61800</v>
      </c>
      <c r="L7" s="21"/>
      <c r="M7" s="21">
        <f>M8+M29</f>
        <v>990000</v>
      </c>
      <c r="N7" s="21">
        <f>N8+N29</f>
        <v>990000</v>
      </c>
      <c r="O7" s="27"/>
    </row>
    <row r="8" spans="1:15" s="2" customFormat="1" ht="31.5" customHeight="1">
      <c r="A8" s="15" t="s">
        <v>20</v>
      </c>
      <c r="B8" s="15"/>
      <c r="C8" s="15"/>
      <c r="D8" s="15"/>
      <c r="E8" s="21">
        <f t="shared" si="0"/>
        <v>-869917</v>
      </c>
      <c r="F8" s="21">
        <f>SUM(F9:F28)</f>
        <v>14811057.5</v>
      </c>
      <c r="G8" s="21">
        <f>SUM(G9:G28)</f>
        <v>-15680974.5</v>
      </c>
      <c r="H8" s="21">
        <f aca="true" t="shared" si="2" ref="H8:N8">SUM(H9:H28)</f>
        <v>4773428</v>
      </c>
      <c r="I8" s="21">
        <f t="shared" si="2"/>
        <v>-6049545</v>
      </c>
      <c r="J8" s="21">
        <f t="shared" si="2"/>
        <v>-175800</v>
      </c>
      <c r="K8" s="21">
        <f t="shared" si="2"/>
        <v>0</v>
      </c>
      <c r="L8" s="21"/>
      <c r="M8" s="21">
        <f t="shared" si="2"/>
        <v>582000</v>
      </c>
      <c r="N8" s="21">
        <f t="shared" si="2"/>
        <v>582000</v>
      </c>
      <c r="O8" s="27"/>
    </row>
    <row r="9" spans="1:15" s="2" customFormat="1" ht="31.5" customHeight="1">
      <c r="A9" s="16">
        <v>1</v>
      </c>
      <c r="B9" s="17" t="s">
        <v>21</v>
      </c>
      <c r="C9" s="17" t="s">
        <v>21</v>
      </c>
      <c r="D9" s="18" t="s">
        <v>22</v>
      </c>
      <c r="E9" s="22">
        <f t="shared" si="0"/>
        <v>-6610545</v>
      </c>
      <c r="F9" s="22">
        <f>SUMIF(H9:K9,"&gt;0")+SUMIF(N9,"&gt;0")</f>
        <v>24000</v>
      </c>
      <c r="G9" s="22">
        <f>SUMIF(H9:K9,"&lt;0")+SUMIF(N9,"&lt;0")</f>
        <v>-6634545</v>
      </c>
      <c r="H9" s="22">
        <v>-6609645</v>
      </c>
      <c r="I9" s="22"/>
      <c r="J9" s="22">
        <v>-24900</v>
      </c>
      <c r="K9" s="22"/>
      <c r="L9" s="22"/>
      <c r="M9" s="22">
        <v>24000</v>
      </c>
      <c r="N9" s="22">
        <v>24000</v>
      </c>
      <c r="O9" s="28" t="s">
        <v>23</v>
      </c>
    </row>
    <row r="10" spans="1:15" s="2" customFormat="1" ht="31.5" customHeight="1">
      <c r="A10" s="16">
        <v>2</v>
      </c>
      <c r="B10" s="17"/>
      <c r="C10" s="17" t="s">
        <v>21</v>
      </c>
      <c r="D10" s="18" t="s">
        <v>22</v>
      </c>
      <c r="E10" s="22">
        <f aca="true" t="shared" si="3" ref="E10:E24">H10+I10+J10+K10+N10</f>
        <v>-2768247</v>
      </c>
      <c r="F10" s="22">
        <f aca="true" t="shared" si="4" ref="F10:F28">SUMIF(H10:K10,"&gt;0")+SUMIF(N10,"&gt;0")</f>
        <v>21900</v>
      </c>
      <c r="G10" s="22">
        <f aca="true" t="shared" si="5" ref="G10:G28">SUMIF(H10:K10,"&lt;0")+SUMIF(N10,"&lt;0")</f>
        <v>-2790147</v>
      </c>
      <c r="H10" s="22">
        <v>-2790147</v>
      </c>
      <c r="I10" s="22"/>
      <c r="J10" s="22">
        <v>9900</v>
      </c>
      <c r="K10" s="22"/>
      <c r="L10" s="22"/>
      <c r="M10" s="22">
        <v>12000</v>
      </c>
      <c r="N10" s="22">
        <v>12000</v>
      </c>
      <c r="O10" s="28" t="s">
        <v>24</v>
      </c>
    </row>
    <row r="11" spans="1:15" s="2" customFormat="1" ht="31.5" customHeight="1">
      <c r="A11" s="16">
        <v>3</v>
      </c>
      <c r="B11" s="17"/>
      <c r="C11" s="17" t="s">
        <v>21</v>
      </c>
      <c r="D11" s="18" t="s">
        <v>22</v>
      </c>
      <c r="E11" s="22">
        <f t="shared" si="3"/>
        <v>-4066760</v>
      </c>
      <c r="F11" s="22">
        <f t="shared" si="4"/>
        <v>1468140</v>
      </c>
      <c r="G11" s="22">
        <f t="shared" si="5"/>
        <v>-5534900</v>
      </c>
      <c r="H11" s="22">
        <v>1456140</v>
      </c>
      <c r="I11" s="22">
        <v>-5524400</v>
      </c>
      <c r="J11" s="22">
        <v>-10500</v>
      </c>
      <c r="K11" s="22"/>
      <c r="L11" s="22"/>
      <c r="M11" s="22">
        <v>12000</v>
      </c>
      <c r="N11" s="22">
        <v>12000</v>
      </c>
      <c r="O11" s="28" t="s">
        <v>25</v>
      </c>
    </row>
    <row r="12" spans="1:15" s="2" customFormat="1" ht="31.5" customHeight="1">
      <c r="A12" s="16">
        <v>4</v>
      </c>
      <c r="B12" s="17"/>
      <c r="C12" s="17" t="s">
        <v>26</v>
      </c>
      <c r="D12" s="18" t="s">
        <v>22</v>
      </c>
      <c r="E12" s="22">
        <f t="shared" si="3"/>
        <v>1059010</v>
      </c>
      <c r="F12" s="22">
        <f t="shared" si="4"/>
        <v>1059010</v>
      </c>
      <c r="G12" s="22">
        <f t="shared" si="5"/>
        <v>0</v>
      </c>
      <c r="H12" s="22">
        <v>1002610</v>
      </c>
      <c r="I12" s="22"/>
      <c r="J12" s="22">
        <v>2400</v>
      </c>
      <c r="K12" s="22"/>
      <c r="L12" s="22"/>
      <c r="M12" s="22">
        <v>54000</v>
      </c>
      <c r="N12" s="22">
        <v>54000</v>
      </c>
      <c r="O12" s="28"/>
    </row>
    <row r="13" spans="1:15" s="2" customFormat="1" ht="31.5" customHeight="1">
      <c r="A13" s="16">
        <v>5</v>
      </c>
      <c r="B13" s="17"/>
      <c r="C13" s="17" t="s">
        <v>27</v>
      </c>
      <c r="D13" s="18" t="s">
        <v>22</v>
      </c>
      <c r="E13" s="22">
        <f t="shared" si="3"/>
        <v>1441022.5</v>
      </c>
      <c r="F13" s="22">
        <f t="shared" si="4"/>
        <v>1450322.5</v>
      </c>
      <c r="G13" s="22">
        <f t="shared" si="5"/>
        <v>-9300</v>
      </c>
      <c r="H13" s="22">
        <v>1390322.5</v>
      </c>
      <c r="I13" s="22"/>
      <c r="J13" s="22">
        <v>-9300</v>
      </c>
      <c r="K13" s="22"/>
      <c r="L13" s="22"/>
      <c r="M13" s="22">
        <v>60000</v>
      </c>
      <c r="N13" s="22">
        <v>60000</v>
      </c>
      <c r="O13" s="28"/>
    </row>
    <row r="14" spans="1:15" s="2" customFormat="1" ht="31.5" customHeight="1">
      <c r="A14" s="16">
        <v>6</v>
      </c>
      <c r="B14" s="17"/>
      <c r="C14" s="17" t="s">
        <v>28</v>
      </c>
      <c r="D14" s="18" t="s">
        <v>22</v>
      </c>
      <c r="E14" s="22">
        <f t="shared" si="3"/>
        <v>2474952.5</v>
      </c>
      <c r="F14" s="22">
        <f t="shared" si="4"/>
        <v>2480952.5</v>
      </c>
      <c r="G14" s="22">
        <f t="shared" si="5"/>
        <v>-6000</v>
      </c>
      <c r="H14" s="22">
        <v>2384952.5</v>
      </c>
      <c r="I14" s="22"/>
      <c r="J14" s="22">
        <v>-6000</v>
      </c>
      <c r="K14" s="22"/>
      <c r="L14" s="22"/>
      <c r="M14" s="22">
        <v>96000</v>
      </c>
      <c r="N14" s="22">
        <v>96000</v>
      </c>
      <c r="O14" s="28"/>
    </row>
    <row r="15" spans="1:15" s="2" customFormat="1" ht="31.5" customHeight="1">
      <c r="A15" s="16">
        <v>7</v>
      </c>
      <c r="B15" s="17"/>
      <c r="C15" s="17" t="s">
        <v>29</v>
      </c>
      <c r="D15" s="18" t="s">
        <v>22</v>
      </c>
      <c r="E15" s="22">
        <f t="shared" si="3"/>
        <v>1098955</v>
      </c>
      <c r="F15" s="22">
        <f t="shared" si="4"/>
        <v>1134655</v>
      </c>
      <c r="G15" s="22">
        <f t="shared" si="5"/>
        <v>-35700</v>
      </c>
      <c r="H15" s="22">
        <v>1068655</v>
      </c>
      <c r="I15" s="22"/>
      <c r="J15" s="22">
        <v>-35700</v>
      </c>
      <c r="K15" s="22"/>
      <c r="L15" s="22"/>
      <c r="M15" s="22">
        <v>66000</v>
      </c>
      <c r="N15" s="22">
        <v>66000</v>
      </c>
      <c r="O15" s="28"/>
    </row>
    <row r="16" spans="1:15" s="2" customFormat="1" ht="31.5" customHeight="1">
      <c r="A16" s="16">
        <v>8</v>
      </c>
      <c r="B16" s="17"/>
      <c r="C16" s="17" t="s">
        <v>30</v>
      </c>
      <c r="D16" s="18" t="s">
        <v>22</v>
      </c>
      <c r="E16" s="22">
        <f t="shared" si="3"/>
        <v>2478647.5</v>
      </c>
      <c r="F16" s="22">
        <f t="shared" si="4"/>
        <v>2510147.5</v>
      </c>
      <c r="G16" s="22">
        <f t="shared" si="5"/>
        <v>-31500</v>
      </c>
      <c r="H16" s="22">
        <v>2426147.5</v>
      </c>
      <c r="I16" s="22"/>
      <c r="J16" s="22">
        <v>-31500</v>
      </c>
      <c r="K16" s="22"/>
      <c r="L16" s="22"/>
      <c r="M16" s="22">
        <v>84000</v>
      </c>
      <c r="N16" s="22">
        <v>84000</v>
      </c>
      <c r="O16" s="28"/>
    </row>
    <row r="17" spans="1:15" s="2" customFormat="1" ht="31.5" customHeight="1">
      <c r="A17" s="16">
        <v>9</v>
      </c>
      <c r="B17" s="17"/>
      <c r="C17" s="17" t="s">
        <v>31</v>
      </c>
      <c r="D17" s="18" t="s">
        <v>22</v>
      </c>
      <c r="E17" s="22">
        <f t="shared" si="3"/>
        <v>664232.5</v>
      </c>
      <c r="F17" s="22">
        <f t="shared" si="4"/>
        <v>683132.5</v>
      </c>
      <c r="G17" s="22">
        <f t="shared" si="5"/>
        <v>-18900</v>
      </c>
      <c r="H17" s="22">
        <v>647132.5</v>
      </c>
      <c r="I17" s="22"/>
      <c r="J17" s="22">
        <v>-18900</v>
      </c>
      <c r="K17" s="22"/>
      <c r="L17" s="22"/>
      <c r="M17" s="22">
        <v>36000</v>
      </c>
      <c r="N17" s="22">
        <v>36000</v>
      </c>
      <c r="O17" s="28"/>
    </row>
    <row r="18" spans="1:15" s="2" customFormat="1" ht="31.5" customHeight="1">
      <c r="A18" s="16">
        <v>10</v>
      </c>
      <c r="B18" s="17"/>
      <c r="C18" s="17" t="s">
        <v>32</v>
      </c>
      <c r="D18" s="18" t="s">
        <v>22</v>
      </c>
      <c r="E18" s="22">
        <f t="shared" si="3"/>
        <v>1157467.5</v>
      </c>
      <c r="F18" s="22">
        <f t="shared" si="4"/>
        <v>1159567.5</v>
      </c>
      <c r="G18" s="22">
        <f t="shared" si="5"/>
        <v>-2100</v>
      </c>
      <c r="H18" s="22">
        <v>1117567.5</v>
      </c>
      <c r="I18" s="22"/>
      <c r="J18" s="22">
        <v>-2100</v>
      </c>
      <c r="K18" s="22"/>
      <c r="L18" s="22"/>
      <c r="M18" s="22">
        <v>42000</v>
      </c>
      <c r="N18" s="22">
        <v>42000</v>
      </c>
      <c r="O18" s="28"/>
    </row>
    <row r="19" spans="1:15" s="2" customFormat="1" ht="31.5" customHeight="1">
      <c r="A19" s="16">
        <v>11</v>
      </c>
      <c r="B19" s="17"/>
      <c r="C19" s="17" t="s">
        <v>33</v>
      </c>
      <c r="D19" s="18" t="s">
        <v>22</v>
      </c>
      <c r="E19" s="22">
        <f t="shared" si="3"/>
        <v>996637.5</v>
      </c>
      <c r="F19" s="22">
        <f t="shared" si="4"/>
        <v>1033237.5</v>
      </c>
      <c r="G19" s="22">
        <f t="shared" si="5"/>
        <v>-36600</v>
      </c>
      <c r="H19" s="22">
        <v>997237.5</v>
      </c>
      <c r="I19" s="22"/>
      <c r="J19" s="22">
        <v>-36600</v>
      </c>
      <c r="K19" s="22"/>
      <c r="L19" s="22"/>
      <c r="M19" s="22">
        <v>36000</v>
      </c>
      <c r="N19" s="22">
        <v>36000</v>
      </c>
      <c r="O19" s="28"/>
    </row>
    <row r="20" spans="1:15" s="2" customFormat="1" ht="31.5" customHeight="1">
      <c r="A20" s="16">
        <v>12</v>
      </c>
      <c r="B20" s="17"/>
      <c r="C20" s="17" t="s">
        <v>34</v>
      </c>
      <c r="D20" s="18" t="s">
        <v>22</v>
      </c>
      <c r="E20" s="22">
        <f t="shared" si="3"/>
        <v>132792.5</v>
      </c>
      <c r="F20" s="22">
        <f t="shared" si="4"/>
        <v>665437.5</v>
      </c>
      <c r="G20" s="22">
        <f t="shared" si="5"/>
        <v>-532645</v>
      </c>
      <c r="H20" s="22">
        <v>653437.5</v>
      </c>
      <c r="I20" s="22">
        <v>-525145</v>
      </c>
      <c r="J20" s="22">
        <v>-7500</v>
      </c>
      <c r="K20" s="22"/>
      <c r="L20" s="22"/>
      <c r="M20" s="22">
        <v>12000</v>
      </c>
      <c r="N20" s="22">
        <v>12000</v>
      </c>
      <c r="O20" s="28"/>
    </row>
    <row r="21" spans="1:15" s="2" customFormat="1" ht="31.5" customHeight="1">
      <c r="A21" s="16">
        <v>13</v>
      </c>
      <c r="B21" s="17"/>
      <c r="C21" s="17" t="s">
        <v>35</v>
      </c>
      <c r="D21" s="18" t="s">
        <v>22</v>
      </c>
      <c r="E21" s="22">
        <f t="shared" si="3"/>
        <v>375627.5</v>
      </c>
      <c r="F21" s="22">
        <f t="shared" si="4"/>
        <v>375627.5</v>
      </c>
      <c r="G21" s="22">
        <f t="shared" si="5"/>
        <v>0</v>
      </c>
      <c r="H21" s="22">
        <v>343227.5</v>
      </c>
      <c r="I21" s="22"/>
      <c r="J21" s="22">
        <v>2400</v>
      </c>
      <c r="K21" s="22"/>
      <c r="L21" s="22"/>
      <c r="M21" s="22">
        <v>30000</v>
      </c>
      <c r="N21" s="22">
        <v>30000</v>
      </c>
      <c r="O21" s="28"/>
    </row>
    <row r="22" spans="1:15" s="2" customFormat="1" ht="31.5" customHeight="1">
      <c r="A22" s="16">
        <v>14</v>
      </c>
      <c r="B22" s="17"/>
      <c r="C22" s="17" t="s">
        <v>36</v>
      </c>
      <c r="D22" s="18" t="s">
        <v>22</v>
      </c>
      <c r="E22" s="22">
        <f t="shared" si="3"/>
        <v>-7560</v>
      </c>
      <c r="F22" s="22">
        <f t="shared" si="4"/>
        <v>5040</v>
      </c>
      <c r="G22" s="22">
        <f t="shared" si="5"/>
        <v>-12600</v>
      </c>
      <c r="H22" s="22">
        <v>5040</v>
      </c>
      <c r="I22" s="22"/>
      <c r="J22" s="22">
        <v>-12600</v>
      </c>
      <c r="K22" s="22"/>
      <c r="L22" s="22"/>
      <c r="M22" s="22"/>
      <c r="N22" s="22"/>
      <c r="O22" s="28"/>
    </row>
    <row r="23" spans="1:15" s="2" customFormat="1" ht="31.5" customHeight="1">
      <c r="A23" s="16">
        <v>15</v>
      </c>
      <c r="B23" s="17"/>
      <c r="C23" s="17" t="s">
        <v>37</v>
      </c>
      <c r="D23" s="18" t="s">
        <v>22</v>
      </c>
      <c r="E23" s="22">
        <f t="shared" si="3"/>
        <v>30150</v>
      </c>
      <c r="F23" s="22">
        <f t="shared" si="4"/>
        <v>30150</v>
      </c>
      <c r="G23" s="22">
        <f t="shared" si="5"/>
        <v>0</v>
      </c>
      <c r="H23" s="22">
        <v>15750</v>
      </c>
      <c r="I23" s="22"/>
      <c r="J23" s="22">
        <v>14400</v>
      </c>
      <c r="K23" s="22"/>
      <c r="L23" s="22"/>
      <c r="M23" s="22"/>
      <c r="N23" s="22"/>
      <c r="O23" s="28"/>
    </row>
    <row r="24" spans="1:15" s="2" customFormat="1" ht="31.5" customHeight="1">
      <c r="A24" s="16">
        <v>16</v>
      </c>
      <c r="B24" s="17"/>
      <c r="C24" s="17" t="s">
        <v>38</v>
      </c>
      <c r="D24" s="18" t="s">
        <v>22</v>
      </c>
      <c r="E24" s="22">
        <f t="shared" si="3"/>
        <v>406312.5</v>
      </c>
      <c r="F24" s="22">
        <f t="shared" si="4"/>
        <v>414412.5</v>
      </c>
      <c r="G24" s="22">
        <f t="shared" si="5"/>
        <v>-8100</v>
      </c>
      <c r="H24" s="22">
        <v>402412.5</v>
      </c>
      <c r="I24" s="22"/>
      <c r="J24" s="22">
        <v>-8100</v>
      </c>
      <c r="K24" s="22"/>
      <c r="L24" s="22"/>
      <c r="M24" s="22">
        <v>12000</v>
      </c>
      <c r="N24" s="22">
        <v>12000</v>
      </c>
      <c r="O24" s="28" t="s">
        <v>39</v>
      </c>
    </row>
    <row r="25" spans="1:15" s="2" customFormat="1" ht="31.5" customHeight="1">
      <c r="A25" s="16">
        <v>17</v>
      </c>
      <c r="B25" s="17" t="s">
        <v>40</v>
      </c>
      <c r="C25" s="17" t="s">
        <v>41</v>
      </c>
      <c r="D25" s="18" t="s">
        <v>22</v>
      </c>
      <c r="E25" s="22">
        <f aca="true" t="shared" si="6" ref="E25:E30">H25+I25+J25+K25+N25</f>
        <v>-16800</v>
      </c>
      <c r="F25" s="22">
        <f t="shared" si="4"/>
        <v>0</v>
      </c>
      <c r="G25" s="22">
        <f t="shared" si="5"/>
        <v>-16800</v>
      </c>
      <c r="H25" s="22">
        <v>-16800</v>
      </c>
      <c r="I25" s="22"/>
      <c r="J25" s="22">
        <v>0</v>
      </c>
      <c r="K25" s="22"/>
      <c r="L25" s="22"/>
      <c r="M25" s="22"/>
      <c r="N25" s="22"/>
      <c r="O25" s="28" t="s">
        <v>42</v>
      </c>
    </row>
    <row r="26" spans="1:15" s="2" customFormat="1" ht="31.5" customHeight="1">
      <c r="A26" s="16">
        <v>18</v>
      </c>
      <c r="B26" s="17" t="s">
        <v>43</v>
      </c>
      <c r="C26" s="17" t="s">
        <v>44</v>
      </c>
      <c r="D26" s="18" t="s">
        <v>22</v>
      </c>
      <c r="E26" s="22">
        <f t="shared" si="6"/>
        <v>284775</v>
      </c>
      <c r="F26" s="22">
        <f t="shared" si="4"/>
        <v>284775</v>
      </c>
      <c r="G26" s="22">
        <f t="shared" si="5"/>
        <v>0</v>
      </c>
      <c r="H26" s="22">
        <v>282975</v>
      </c>
      <c r="I26" s="22"/>
      <c r="J26" s="22">
        <v>1800</v>
      </c>
      <c r="K26" s="22"/>
      <c r="L26" s="22"/>
      <c r="M26" s="22"/>
      <c r="N26" s="22"/>
      <c r="O26" s="28"/>
    </row>
    <row r="27" spans="1:15" s="2" customFormat="1" ht="31.5" customHeight="1">
      <c r="A27" s="16">
        <v>19</v>
      </c>
      <c r="B27" s="17" t="s">
        <v>45</v>
      </c>
      <c r="C27" s="17" t="s">
        <v>46</v>
      </c>
      <c r="D27" s="18" t="s">
        <v>22</v>
      </c>
      <c r="E27" s="22">
        <f t="shared" si="6"/>
        <v>-11137.5</v>
      </c>
      <c r="F27" s="22">
        <f t="shared" si="4"/>
        <v>0</v>
      </c>
      <c r="G27" s="22">
        <f t="shared" si="5"/>
        <v>-11137.5</v>
      </c>
      <c r="H27" s="22">
        <v>-8137.5</v>
      </c>
      <c r="I27" s="22"/>
      <c r="J27" s="22">
        <v>-3000</v>
      </c>
      <c r="K27" s="22"/>
      <c r="L27" s="22"/>
      <c r="M27" s="22"/>
      <c r="N27" s="22"/>
      <c r="O27" s="28"/>
    </row>
    <row r="28" spans="1:15" s="2" customFormat="1" ht="31.5" customHeight="1">
      <c r="A28" s="16">
        <v>20</v>
      </c>
      <c r="B28" s="17" t="s">
        <v>47</v>
      </c>
      <c r="C28" s="17" t="s">
        <v>48</v>
      </c>
      <c r="D28" s="18" t="s">
        <v>22</v>
      </c>
      <c r="E28" s="22">
        <f t="shared" si="6"/>
        <v>10550</v>
      </c>
      <c r="F28" s="22">
        <f t="shared" si="4"/>
        <v>10550</v>
      </c>
      <c r="G28" s="22">
        <f t="shared" si="5"/>
        <v>0</v>
      </c>
      <c r="H28" s="22">
        <v>4550</v>
      </c>
      <c r="I28" s="22"/>
      <c r="J28" s="22">
        <v>0</v>
      </c>
      <c r="K28" s="22"/>
      <c r="L28" s="22"/>
      <c r="M28" s="22">
        <v>6000</v>
      </c>
      <c r="N28" s="22">
        <v>6000</v>
      </c>
      <c r="O28" s="28"/>
    </row>
    <row r="29" spans="1:15" s="2" customFormat="1" ht="31.5" customHeight="1">
      <c r="A29" s="15" t="s">
        <v>49</v>
      </c>
      <c r="B29" s="15"/>
      <c r="C29" s="15"/>
      <c r="D29" s="15"/>
      <c r="E29" s="21">
        <f t="shared" si="6"/>
        <v>-224315</v>
      </c>
      <c r="F29" s="21">
        <f>SUM(F30:F47)</f>
        <v>613268</v>
      </c>
      <c r="G29" s="21">
        <f>SUM(G30:G47)</f>
        <v>-837583</v>
      </c>
      <c r="H29" s="21">
        <f aca="true" t="shared" si="7" ref="H29:N29">SUM(H30:H47)</f>
        <v>0</v>
      </c>
      <c r="I29" s="21">
        <f t="shared" si="7"/>
        <v>-570515</v>
      </c>
      <c r="J29" s="21">
        <f t="shared" si="7"/>
        <v>0</v>
      </c>
      <c r="K29" s="21">
        <f t="shared" si="7"/>
        <v>-61800</v>
      </c>
      <c r="L29" s="21"/>
      <c r="M29" s="21">
        <f t="shared" si="7"/>
        <v>408000</v>
      </c>
      <c r="N29" s="21">
        <f t="shared" si="7"/>
        <v>408000</v>
      </c>
      <c r="O29" s="27"/>
    </row>
    <row r="30" spans="1:15" s="3" customFormat="1" ht="31.5" customHeight="1">
      <c r="A30" s="16">
        <v>21</v>
      </c>
      <c r="B30" s="19" t="s">
        <v>50</v>
      </c>
      <c r="C30" s="19"/>
      <c r="D30" s="16" t="s">
        <v>51</v>
      </c>
      <c r="E30" s="23">
        <f aca="true" t="shared" si="8" ref="E30:E34">K30+N30+I30</f>
        <v>19283</v>
      </c>
      <c r="F30" s="22">
        <f aca="true" t="shared" si="9" ref="F30:F34">SUMIF(H30:K30,"&gt;0")+SUMIF(N30,"&gt;0")</f>
        <v>24000</v>
      </c>
      <c r="G30" s="22">
        <f aca="true" t="shared" si="10" ref="G30:G34">SUMIF(H30:K30,"&lt;0")+SUMIF(N30,"&lt;0")</f>
        <v>-4717</v>
      </c>
      <c r="H30" s="23"/>
      <c r="I30" s="23">
        <v>-1417</v>
      </c>
      <c r="J30" s="23"/>
      <c r="K30" s="23">
        <v>-3300</v>
      </c>
      <c r="L30" s="25" t="s">
        <v>52</v>
      </c>
      <c r="M30" s="23">
        <f aca="true" t="shared" si="11" ref="M30:M34">N30</f>
        <v>24000</v>
      </c>
      <c r="N30" s="22">
        <v>24000</v>
      </c>
      <c r="O30" s="27"/>
    </row>
    <row r="31" spans="1:15" s="3" customFormat="1" ht="31.5" customHeight="1">
      <c r="A31" s="16">
        <v>22</v>
      </c>
      <c r="B31" s="19" t="s">
        <v>53</v>
      </c>
      <c r="C31" s="19"/>
      <c r="D31" s="16" t="s">
        <v>51</v>
      </c>
      <c r="E31" s="24">
        <f>K31+N31+N32+I31</f>
        <v>-239325</v>
      </c>
      <c r="F31" s="24">
        <f>SUMIF(H31:K32,"&gt;0")+SUMIF(M31,"&gt;0")</f>
        <v>18000</v>
      </c>
      <c r="G31" s="24">
        <f>SUMIF(H31:K32,"&lt;0")+SUMIF(M31,"&lt;0")</f>
        <v>-257325</v>
      </c>
      <c r="H31" s="24"/>
      <c r="I31" s="24">
        <v>-233625</v>
      </c>
      <c r="J31" s="24"/>
      <c r="K31" s="24">
        <v>-23700</v>
      </c>
      <c r="L31" s="25" t="s">
        <v>54</v>
      </c>
      <c r="M31" s="24">
        <f>N31+N32</f>
        <v>18000</v>
      </c>
      <c r="N31" s="22">
        <v>12000</v>
      </c>
      <c r="O31" s="27"/>
    </row>
    <row r="32" spans="1:15" s="3" customFormat="1" ht="31.5" customHeight="1">
      <c r="A32" s="16">
        <v>23</v>
      </c>
      <c r="B32" s="19"/>
      <c r="C32" s="19"/>
      <c r="D32" s="16" t="s">
        <v>51</v>
      </c>
      <c r="E32" s="24"/>
      <c r="F32" s="24"/>
      <c r="G32" s="24"/>
      <c r="H32" s="24"/>
      <c r="I32" s="24"/>
      <c r="J32" s="24"/>
      <c r="K32" s="24"/>
      <c r="L32" s="25" t="s">
        <v>55</v>
      </c>
      <c r="M32" s="24"/>
      <c r="N32" s="22">
        <v>6000</v>
      </c>
      <c r="O32" s="27"/>
    </row>
    <row r="33" spans="1:15" s="3" customFormat="1" ht="31.5" customHeight="1">
      <c r="A33" s="16">
        <v>24</v>
      </c>
      <c r="B33" s="19" t="s">
        <v>56</v>
      </c>
      <c r="C33" s="19"/>
      <c r="D33" s="16" t="s">
        <v>51</v>
      </c>
      <c r="E33" s="23">
        <f t="shared" si="8"/>
        <v>39308</v>
      </c>
      <c r="F33" s="22">
        <f t="shared" si="9"/>
        <v>44408</v>
      </c>
      <c r="G33" s="22">
        <f t="shared" si="10"/>
        <v>-5100</v>
      </c>
      <c r="H33" s="23"/>
      <c r="I33" s="23">
        <v>26408</v>
      </c>
      <c r="J33" s="23"/>
      <c r="K33" s="23">
        <v>-5100</v>
      </c>
      <c r="L33" s="25" t="s">
        <v>57</v>
      </c>
      <c r="M33" s="23">
        <f t="shared" si="11"/>
        <v>18000</v>
      </c>
      <c r="N33" s="22">
        <v>18000</v>
      </c>
      <c r="O33" s="27"/>
    </row>
    <row r="34" spans="1:15" s="3" customFormat="1" ht="31.5" customHeight="1">
      <c r="A34" s="16">
        <v>25</v>
      </c>
      <c r="B34" s="19" t="s">
        <v>58</v>
      </c>
      <c r="C34" s="19"/>
      <c r="D34" s="16" t="s">
        <v>51</v>
      </c>
      <c r="E34" s="23">
        <f t="shared" si="8"/>
        <v>-10800</v>
      </c>
      <c r="F34" s="22">
        <f t="shared" si="9"/>
        <v>18000</v>
      </c>
      <c r="G34" s="22">
        <f t="shared" si="10"/>
        <v>-28800</v>
      </c>
      <c r="H34" s="23"/>
      <c r="I34" s="23">
        <v>-21000</v>
      </c>
      <c r="J34" s="23"/>
      <c r="K34" s="23">
        <v>-7800</v>
      </c>
      <c r="L34" s="25" t="s">
        <v>59</v>
      </c>
      <c r="M34" s="23">
        <f t="shared" si="11"/>
        <v>18000</v>
      </c>
      <c r="N34" s="22">
        <v>18000</v>
      </c>
      <c r="O34" s="27"/>
    </row>
    <row r="35" spans="1:15" s="3" customFormat="1" ht="31.5" customHeight="1">
      <c r="A35" s="16">
        <v>26</v>
      </c>
      <c r="B35" s="19" t="s">
        <v>60</v>
      </c>
      <c r="C35" s="19"/>
      <c r="D35" s="16" t="s">
        <v>51</v>
      </c>
      <c r="E35" s="24">
        <f>K35+N35+N36+I35</f>
        <v>-221767</v>
      </c>
      <c r="F35" s="24">
        <f>SUMIF(H35:K36,"&gt;0")+SUMIF(M35,"&gt;0")</f>
        <v>30000</v>
      </c>
      <c r="G35" s="24">
        <f>SUMIF(H35:K36,"&lt;0")+SUMIF(M35,"&lt;0")</f>
        <v>-251767</v>
      </c>
      <c r="H35" s="24"/>
      <c r="I35" s="24">
        <v>-246067</v>
      </c>
      <c r="J35" s="24"/>
      <c r="K35" s="24">
        <v>-5700</v>
      </c>
      <c r="L35" s="25" t="s">
        <v>61</v>
      </c>
      <c r="M35" s="24">
        <f>N35+N36</f>
        <v>30000</v>
      </c>
      <c r="N35" s="22">
        <v>24000</v>
      </c>
      <c r="O35" s="27"/>
    </row>
    <row r="36" spans="1:15" s="3" customFormat="1" ht="31.5" customHeight="1">
      <c r="A36" s="16">
        <v>27</v>
      </c>
      <c r="B36" s="19"/>
      <c r="C36" s="19"/>
      <c r="D36" s="16" t="s">
        <v>51</v>
      </c>
      <c r="E36" s="24"/>
      <c r="F36" s="24"/>
      <c r="G36" s="24"/>
      <c r="H36" s="24"/>
      <c r="I36" s="24"/>
      <c r="J36" s="24"/>
      <c r="K36" s="24"/>
      <c r="L36" s="25" t="s">
        <v>62</v>
      </c>
      <c r="M36" s="24"/>
      <c r="N36" s="22">
        <v>6000</v>
      </c>
      <c r="O36" s="27"/>
    </row>
    <row r="37" spans="1:15" s="3" customFormat="1" ht="31.5" customHeight="1">
      <c r="A37" s="16">
        <v>28</v>
      </c>
      <c r="B37" s="19" t="s">
        <v>63</v>
      </c>
      <c r="C37" s="19"/>
      <c r="D37" s="16" t="s">
        <v>51</v>
      </c>
      <c r="E37" s="23">
        <f>K37+N37+I37</f>
        <v>82410</v>
      </c>
      <c r="F37" s="22">
        <f>SUMIF(H37:K37,"&gt;0")+SUMIF(N37,"&gt;0")</f>
        <v>82410</v>
      </c>
      <c r="G37" s="22">
        <f>SUMIF(H37:K37,"&lt;0")+SUMIF(N37,"&lt;0")</f>
        <v>0</v>
      </c>
      <c r="H37" s="23"/>
      <c r="I37" s="23">
        <v>46410</v>
      </c>
      <c r="J37" s="23"/>
      <c r="K37" s="23">
        <v>12000</v>
      </c>
      <c r="L37" s="25" t="s">
        <v>64</v>
      </c>
      <c r="M37" s="23">
        <f>N37</f>
        <v>24000</v>
      </c>
      <c r="N37" s="22">
        <v>24000</v>
      </c>
      <c r="O37" s="27"/>
    </row>
    <row r="38" spans="1:15" s="3" customFormat="1" ht="31.5" customHeight="1">
      <c r="A38" s="16">
        <v>29</v>
      </c>
      <c r="B38" s="19" t="s">
        <v>65</v>
      </c>
      <c r="C38" s="19"/>
      <c r="D38" s="16" t="s">
        <v>51</v>
      </c>
      <c r="E38" s="24">
        <f>K38+N38+N39+I38</f>
        <v>-144765</v>
      </c>
      <c r="F38" s="24">
        <f>SUMIF(H38:K39,"&gt;0")+SUMIF(M38,"&gt;0")</f>
        <v>42000</v>
      </c>
      <c r="G38" s="24">
        <f>SUMIF(H38:K39,"&lt;0")+SUMIF(M38,"&lt;0")</f>
        <v>-186765</v>
      </c>
      <c r="H38" s="24"/>
      <c r="I38" s="24">
        <v>-158865</v>
      </c>
      <c r="J38" s="24"/>
      <c r="K38" s="24">
        <v>-27900</v>
      </c>
      <c r="L38" s="25" t="s">
        <v>66</v>
      </c>
      <c r="M38" s="24">
        <f>N38+N39</f>
        <v>42000</v>
      </c>
      <c r="N38" s="22">
        <v>24000</v>
      </c>
      <c r="O38" s="27"/>
    </row>
    <row r="39" spans="1:15" s="3" customFormat="1" ht="31.5" customHeight="1">
      <c r="A39" s="16">
        <v>30</v>
      </c>
      <c r="B39" s="19"/>
      <c r="C39" s="19"/>
      <c r="D39" s="16" t="s">
        <v>51</v>
      </c>
      <c r="E39" s="24"/>
      <c r="F39" s="24"/>
      <c r="G39" s="24"/>
      <c r="H39" s="24"/>
      <c r="I39" s="24"/>
      <c r="J39" s="24"/>
      <c r="K39" s="24"/>
      <c r="L39" s="25" t="s">
        <v>67</v>
      </c>
      <c r="M39" s="24"/>
      <c r="N39" s="22">
        <v>18000</v>
      </c>
      <c r="O39" s="27"/>
    </row>
    <row r="40" spans="1:15" s="3" customFormat="1" ht="31.5" customHeight="1">
      <c r="A40" s="16">
        <v>31</v>
      </c>
      <c r="B40" s="19" t="s">
        <v>68</v>
      </c>
      <c r="C40" s="19"/>
      <c r="D40" s="16" t="s">
        <v>51</v>
      </c>
      <c r="E40" s="24">
        <f>K40+N40+N41+N42+I40</f>
        <v>234150</v>
      </c>
      <c r="F40" s="24">
        <f>SUMIF(H40:K42,"&gt;0")+SUMIF(M40,"&gt;0")</f>
        <v>234150</v>
      </c>
      <c r="G40" s="24">
        <f>SUMIF(H40:K42,"&lt;0")+SUMIF(M40,"&lt;0")</f>
        <v>0</v>
      </c>
      <c r="H40" s="24"/>
      <c r="I40" s="24">
        <v>97650</v>
      </c>
      <c r="J40" s="24"/>
      <c r="K40" s="24">
        <v>22500</v>
      </c>
      <c r="L40" s="25" t="s">
        <v>69</v>
      </c>
      <c r="M40" s="24">
        <f>N40+N41+N42</f>
        <v>114000</v>
      </c>
      <c r="N40" s="22">
        <v>60000</v>
      </c>
      <c r="O40" s="27"/>
    </row>
    <row r="41" spans="1:15" s="3" customFormat="1" ht="31.5" customHeight="1">
      <c r="A41" s="16">
        <v>32</v>
      </c>
      <c r="B41" s="19"/>
      <c r="C41" s="19"/>
      <c r="D41" s="16" t="s">
        <v>51</v>
      </c>
      <c r="E41" s="24"/>
      <c r="F41" s="24"/>
      <c r="G41" s="24"/>
      <c r="H41" s="24"/>
      <c r="I41" s="24"/>
      <c r="J41" s="24"/>
      <c r="K41" s="24"/>
      <c r="L41" s="25" t="s">
        <v>70</v>
      </c>
      <c r="M41" s="24"/>
      <c r="N41" s="22">
        <v>24000</v>
      </c>
      <c r="O41" s="27"/>
    </row>
    <row r="42" spans="1:15" s="3" customFormat="1" ht="31.5" customHeight="1">
      <c r="A42" s="16">
        <v>33</v>
      </c>
      <c r="B42" s="19"/>
      <c r="C42" s="19"/>
      <c r="D42" s="16" t="s">
        <v>51</v>
      </c>
      <c r="E42" s="24"/>
      <c r="F42" s="24"/>
      <c r="G42" s="24"/>
      <c r="H42" s="24"/>
      <c r="I42" s="24"/>
      <c r="J42" s="24"/>
      <c r="K42" s="24"/>
      <c r="L42" s="25" t="s">
        <v>71</v>
      </c>
      <c r="M42" s="24"/>
      <c r="N42" s="22">
        <v>30000</v>
      </c>
      <c r="O42" s="27"/>
    </row>
    <row r="43" spans="1:15" s="3" customFormat="1" ht="31.5" customHeight="1">
      <c r="A43" s="16">
        <v>34</v>
      </c>
      <c r="B43" s="19" t="s">
        <v>72</v>
      </c>
      <c r="C43" s="19"/>
      <c r="D43" s="16" t="s">
        <v>51</v>
      </c>
      <c r="E43" s="23">
        <f>K43+N43+I43</f>
        <v>-32782</v>
      </c>
      <c r="F43" s="22">
        <f>SUMIF(H43:K43,"&gt;0")+SUMIF(N43,"&gt;0")</f>
        <v>18300</v>
      </c>
      <c r="G43" s="22">
        <f>SUMIF(H43:K43,"&lt;0")+SUMIF(N43,"&lt;0")</f>
        <v>-51082</v>
      </c>
      <c r="H43" s="22"/>
      <c r="I43" s="23">
        <v>-51082</v>
      </c>
      <c r="J43" s="22"/>
      <c r="K43" s="23">
        <v>300</v>
      </c>
      <c r="L43" s="25" t="s">
        <v>73</v>
      </c>
      <c r="M43" s="23">
        <f>N43</f>
        <v>18000</v>
      </c>
      <c r="N43" s="22">
        <v>18000</v>
      </c>
      <c r="O43" s="27"/>
    </row>
    <row r="44" spans="1:15" s="3" customFormat="1" ht="31.5" customHeight="1">
      <c r="A44" s="16">
        <v>35</v>
      </c>
      <c r="B44" s="19" t="s">
        <v>74</v>
      </c>
      <c r="C44" s="19"/>
      <c r="D44" s="16" t="s">
        <v>51</v>
      </c>
      <c r="E44" s="23">
        <f>K44+N44+I44</f>
        <v>11063</v>
      </c>
      <c r="F44" s="22">
        <f>SUMIF(H44:K44,"&gt;0")+SUMIF(N44,"&gt;0")</f>
        <v>24000</v>
      </c>
      <c r="G44" s="22">
        <f>SUMIF(H44:K44,"&lt;0")+SUMIF(N44,"&lt;0")</f>
        <v>-12937</v>
      </c>
      <c r="H44" s="22"/>
      <c r="I44" s="23">
        <v>-3937</v>
      </c>
      <c r="J44" s="22"/>
      <c r="K44" s="23">
        <v>-9000</v>
      </c>
      <c r="L44" s="25" t="s">
        <v>75</v>
      </c>
      <c r="M44" s="23">
        <f>N44</f>
        <v>24000</v>
      </c>
      <c r="N44" s="22">
        <v>24000</v>
      </c>
      <c r="O44" s="27"/>
    </row>
    <row r="45" spans="1:15" s="3" customFormat="1" ht="31.5" customHeight="1">
      <c r="A45" s="16">
        <v>36</v>
      </c>
      <c r="B45" s="19" t="s">
        <v>76</v>
      </c>
      <c r="C45" s="19"/>
      <c r="D45" s="16" t="s">
        <v>51</v>
      </c>
      <c r="E45" s="24">
        <f>K45+N45+N46+N47+I45</f>
        <v>38910</v>
      </c>
      <c r="F45" s="24">
        <f>SUMIF(H45:K47,"&gt;0")+SUMIF(M45,"&gt;0")</f>
        <v>78000</v>
      </c>
      <c r="G45" s="24">
        <f>SUMIF(H45:K47,"&lt;0")+SUMIF(M45,"&lt;0")</f>
        <v>-39090</v>
      </c>
      <c r="H45" s="24"/>
      <c r="I45" s="24">
        <v>-24990</v>
      </c>
      <c r="J45" s="24"/>
      <c r="K45" s="24">
        <v>-14100</v>
      </c>
      <c r="L45" s="25" t="s">
        <v>77</v>
      </c>
      <c r="M45" s="24">
        <f>N45+N46+N47</f>
        <v>78000</v>
      </c>
      <c r="N45" s="22">
        <v>48000</v>
      </c>
      <c r="O45" s="27"/>
    </row>
    <row r="46" spans="1:15" s="3" customFormat="1" ht="31.5" customHeight="1">
      <c r="A46" s="16">
        <v>37</v>
      </c>
      <c r="B46" s="19"/>
      <c r="C46" s="19"/>
      <c r="D46" s="16" t="s">
        <v>51</v>
      </c>
      <c r="E46" s="24"/>
      <c r="F46" s="24"/>
      <c r="G46" s="24"/>
      <c r="H46" s="24"/>
      <c r="I46" s="24"/>
      <c r="J46" s="24"/>
      <c r="K46" s="24"/>
      <c r="L46" s="25" t="s">
        <v>78</v>
      </c>
      <c r="M46" s="24"/>
      <c r="N46" s="22">
        <v>12000</v>
      </c>
      <c r="O46" s="27"/>
    </row>
    <row r="47" spans="1:15" s="3" customFormat="1" ht="31.5" customHeight="1">
      <c r="A47" s="16">
        <v>38</v>
      </c>
      <c r="B47" s="19"/>
      <c r="C47" s="19"/>
      <c r="D47" s="16" t="s">
        <v>51</v>
      </c>
      <c r="E47" s="24"/>
      <c r="F47" s="24"/>
      <c r="G47" s="24"/>
      <c r="H47" s="24"/>
      <c r="I47" s="24"/>
      <c r="J47" s="24"/>
      <c r="K47" s="24"/>
      <c r="L47" s="25" t="s">
        <v>79</v>
      </c>
      <c r="M47" s="24"/>
      <c r="N47" s="22">
        <v>18000</v>
      </c>
      <c r="O47" s="27"/>
    </row>
  </sheetData>
  <sheetProtection/>
  <mergeCells count="70">
    <mergeCell ref="A2:O2"/>
    <mergeCell ref="E4:N4"/>
    <mergeCell ref="L5:N5"/>
    <mergeCell ref="A7:D7"/>
    <mergeCell ref="A8:D8"/>
    <mergeCell ref="A29:D29"/>
    <mergeCell ref="B30:C30"/>
    <mergeCell ref="B33:C33"/>
    <mergeCell ref="B34:C34"/>
    <mergeCell ref="B37:C37"/>
    <mergeCell ref="B43:C43"/>
    <mergeCell ref="B44:C44"/>
    <mergeCell ref="A4:A6"/>
    <mergeCell ref="B4:B6"/>
    <mergeCell ref="B9:B24"/>
    <mergeCell ref="C4:C6"/>
    <mergeCell ref="D4:D6"/>
    <mergeCell ref="E5:E6"/>
    <mergeCell ref="E31:E32"/>
    <mergeCell ref="E35:E36"/>
    <mergeCell ref="E38:E39"/>
    <mergeCell ref="E40:E42"/>
    <mergeCell ref="E45:E47"/>
    <mergeCell ref="F5:F6"/>
    <mergeCell ref="F31:F32"/>
    <mergeCell ref="F35:F36"/>
    <mergeCell ref="F38:F39"/>
    <mergeCell ref="F40:F42"/>
    <mergeCell ref="F45:F47"/>
    <mergeCell ref="G5:G6"/>
    <mergeCell ref="G31:G32"/>
    <mergeCell ref="G35:G36"/>
    <mergeCell ref="G38:G39"/>
    <mergeCell ref="G40:G42"/>
    <mergeCell ref="G45:G47"/>
    <mergeCell ref="H5:H6"/>
    <mergeCell ref="H31:H32"/>
    <mergeCell ref="H35:H36"/>
    <mergeCell ref="H38:H39"/>
    <mergeCell ref="H40:H42"/>
    <mergeCell ref="H45:H47"/>
    <mergeCell ref="I5:I6"/>
    <mergeCell ref="I31:I32"/>
    <mergeCell ref="I35:I36"/>
    <mergeCell ref="I38:I39"/>
    <mergeCell ref="I40:I42"/>
    <mergeCell ref="I45:I47"/>
    <mergeCell ref="J5:J6"/>
    <mergeCell ref="J31:J32"/>
    <mergeCell ref="J35:J36"/>
    <mergeCell ref="J38:J39"/>
    <mergeCell ref="J40:J42"/>
    <mergeCell ref="J45:J47"/>
    <mergeCell ref="K5:K6"/>
    <mergeCell ref="K31:K32"/>
    <mergeCell ref="K35:K36"/>
    <mergeCell ref="K38:K39"/>
    <mergeCell ref="K40:K42"/>
    <mergeCell ref="K45:K47"/>
    <mergeCell ref="M31:M32"/>
    <mergeCell ref="M35:M36"/>
    <mergeCell ref="M38:M39"/>
    <mergeCell ref="M40:M42"/>
    <mergeCell ref="M45:M47"/>
    <mergeCell ref="O4:O6"/>
    <mergeCell ref="B31:C32"/>
    <mergeCell ref="B35:C36"/>
    <mergeCell ref="B45:C47"/>
    <mergeCell ref="B40:C42"/>
    <mergeCell ref="B38:C39"/>
  </mergeCells>
  <printOptions horizontalCentered="1"/>
  <pageMargins left="0.5506944444444445" right="0.5506944444444445" top="0.5118055555555555" bottom="0.5118055555555555" header="0.275" footer="0.275"/>
  <pageSetup fitToHeight="0" fitToWidth="1" horizontalDpi="600" verticalDpi="600" orientation="landscape" paperSize="9" scale="50"/>
  <headerFooter alignWithMargins="0">
    <oddFooter>&amp;C第 &amp;P 页</oddFooter>
  </headerFooter>
  <ignoredErrors>
    <ignoredError sqref="F29: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ht706</cp:lastModifiedBy>
  <dcterms:created xsi:type="dcterms:W3CDTF">2022-02-06T06:32:00Z</dcterms:created>
  <dcterms:modified xsi:type="dcterms:W3CDTF">2023-06-29T10:29:48Z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597F2FD242B64A029A94163A945BD97E</vt:lpwstr>
  </property>
  <property fmtid="{D5CDD505-2E9C-101B-9397-08002B2CF9AE}" pid="4" name="퀀_generated_2.-2147483648">
    <vt:i4>2052</vt:i4>
  </property>
</Properties>
</file>